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4z事业招考\2024\拟聘公示\2024.7.4海门区卫健委春季招聘拟聘公示\"/>
    </mc:Choice>
  </mc:AlternateContent>
  <bookViews>
    <workbookView xWindow="0" yWindow="0" windowWidth="24000" windowHeight="10380"/>
  </bookViews>
  <sheets>
    <sheet name="拟聘人员名单" sheetId="1" r:id="rId1"/>
  </sheets>
  <definedNames>
    <definedName name="_xlnm.Print_Titles" localSheetId="0">拟聘人员名单!$3:$3</definedName>
  </definedNames>
  <calcPr calcId="152511"/>
</workbook>
</file>

<file path=xl/calcChain.xml><?xml version="1.0" encoding="utf-8"?>
<calcChain xmlns="http://schemas.openxmlformats.org/spreadsheetml/2006/main">
  <c r="J31" i="1" l="1"/>
  <c r="F31" i="1"/>
  <c r="D31" i="1"/>
  <c r="C31" i="1"/>
  <c r="J30" i="1"/>
  <c r="F30" i="1"/>
  <c r="D30" i="1"/>
  <c r="C30" i="1"/>
  <c r="J29" i="1"/>
  <c r="F29" i="1"/>
  <c r="C29" i="1"/>
  <c r="J28" i="1"/>
  <c r="C28" i="1"/>
  <c r="J27" i="1"/>
  <c r="F27" i="1"/>
  <c r="C27" i="1"/>
  <c r="J26" i="1"/>
  <c r="C26" i="1"/>
  <c r="J25" i="1"/>
  <c r="F25" i="1"/>
  <c r="D25" i="1"/>
  <c r="C25" i="1"/>
  <c r="J24" i="1"/>
  <c r="F24" i="1"/>
  <c r="D24" i="1"/>
  <c r="C24" i="1"/>
  <c r="J23" i="1"/>
  <c r="F23" i="1"/>
  <c r="D23" i="1"/>
  <c r="C23" i="1"/>
  <c r="J22" i="1"/>
  <c r="F22" i="1"/>
  <c r="D22" i="1"/>
  <c r="C22" i="1"/>
  <c r="J21" i="1"/>
  <c r="F21" i="1"/>
  <c r="D21" i="1"/>
  <c r="C21" i="1"/>
  <c r="J20" i="1"/>
  <c r="F20" i="1"/>
  <c r="D20" i="1"/>
  <c r="C20" i="1"/>
  <c r="J19" i="1"/>
  <c r="F19" i="1"/>
  <c r="D19" i="1"/>
  <c r="C19" i="1"/>
  <c r="J18" i="1"/>
  <c r="F18" i="1"/>
  <c r="D18" i="1"/>
  <c r="C18" i="1"/>
  <c r="J17" i="1"/>
  <c r="F17" i="1"/>
  <c r="D17" i="1"/>
  <c r="C17" i="1"/>
  <c r="J16" i="1"/>
  <c r="F16" i="1"/>
  <c r="D16" i="1"/>
  <c r="C16" i="1"/>
  <c r="J15" i="1"/>
  <c r="F15" i="1"/>
  <c r="E15" i="1"/>
  <c r="D15" i="1"/>
  <c r="C15" i="1"/>
  <c r="J14" i="1"/>
  <c r="F14" i="1"/>
  <c r="C14" i="1"/>
  <c r="J13" i="1"/>
  <c r="F13" i="1"/>
  <c r="C13" i="1"/>
  <c r="J12" i="1"/>
  <c r="F12" i="1"/>
  <c r="C12" i="1"/>
  <c r="J11" i="1"/>
  <c r="F11" i="1"/>
  <c r="D11" i="1"/>
  <c r="C11" i="1"/>
  <c r="J10" i="1"/>
  <c r="F10" i="1"/>
  <c r="D10" i="1"/>
  <c r="C10" i="1"/>
  <c r="J9" i="1"/>
  <c r="F9" i="1"/>
  <c r="D9" i="1"/>
  <c r="C9" i="1"/>
  <c r="J8" i="1"/>
  <c r="F8" i="1"/>
  <c r="D8" i="1"/>
  <c r="C8" i="1"/>
  <c r="J7" i="1"/>
  <c r="F7" i="1"/>
  <c r="C7" i="1"/>
  <c r="F6" i="1"/>
  <c r="E6" i="1"/>
  <c r="D6" i="1"/>
  <c r="C6" i="1"/>
  <c r="F5" i="1"/>
  <c r="E5" i="1"/>
  <c r="D5" i="1"/>
  <c r="C5" i="1"/>
  <c r="F4" i="1"/>
  <c r="E4" i="1"/>
  <c r="D4" i="1"/>
  <c r="C4" i="1"/>
</calcChain>
</file>

<file path=xl/sharedStrings.xml><?xml version="1.0" encoding="utf-8"?>
<sst xmlns="http://schemas.openxmlformats.org/spreadsheetml/2006/main" count="125" uniqueCount="60">
  <si>
    <t>2024年春季南通市海门区卫生健康委员会公开招聘工作人员拟聘人员名单</t>
  </si>
  <si>
    <t>序号</t>
  </si>
  <si>
    <t>姓名</t>
  </si>
  <si>
    <t>毕业学校</t>
  </si>
  <si>
    <t>学历</t>
  </si>
  <si>
    <t>专业</t>
  </si>
  <si>
    <t>现工作单位</t>
  </si>
  <si>
    <t>笔试成绩</t>
  </si>
  <si>
    <t>面试成绩</t>
  </si>
  <si>
    <t>总成绩</t>
  </si>
  <si>
    <t>排名</t>
  </si>
  <si>
    <t>拟聘单位</t>
  </si>
  <si>
    <t>备注</t>
  </si>
  <si>
    <t>02_二级医师</t>
  </si>
  <si>
    <t>无</t>
  </si>
  <si>
    <t>免笔试</t>
  </si>
  <si>
    <t>南通市海门区中医院</t>
  </si>
  <si>
    <t>06_二级医师</t>
  </si>
  <si>
    <t>07_二级医师</t>
  </si>
  <si>
    <t>南通市海门区疾病预防控制中心</t>
  </si>
  <si>
    <t>10_二级医师</t>
  </si>
  <si>
    <t>南京中医药大学翰林学院</t>
  </si>
  <si>
    <t>大学</t>
  </si>
  <si>
    <t>南通市良春中医药临床研究所门诊部有限公司</t>
  </si>
  <si>
    <t>11_二级医师</t>
  </si>
  <si>
    <t>南通市海门区三厂街道中心卫生院1人；
南通市海门区海门港新区（包场镇）中心卫生院1人；
南通市海门区四甲镇中心卫生院1人；
南通市海门区第六人民医院1人。</t>
  </si>
  <si>
    <t>12_二级医师</t>
  </si>
  <si>
    <t>南通瑞慈医院</t>
  </si>
  <si>
    <t>南通市海门区三厂街道社区卫生服务中心</t>
  </si>
  <si>
    <t>13_二级医师</t>
  </si>
  <si>
    <t>南通大学</t>
  </si>
  <si>
    <t>南通市海门区常乐镇卫生院                 （编外）</t>
  </si>
  <si>
    <t>南通市海门区海门港新区（包场镇）中心卫生院</t>
  </si>
  <si>
    <t>南通市海门区三星镇卫生院               （编外）</t>
  </si>
  <si>
    <t>14_二级技师</t>
  </si>
  <si>
    <t>南通市海门区中医院1人；
南通市海门区三厂街道中心卫生院1人；
南通市海门区海门港新区（包场镇）中心卫生院1人；
南通市海门区悦来镇中心卫生院1人；
南通市海门区第六人民医院1人。</t>
  </si>
  <si>
    <t>第4名放弃，              第6名递补</t>
  </si>
  <si>
    <t>15_二级技师</t>
  </si>
  <si>
    <t>南通市海门区海门港新区（包场镇）中心卫生院1人；
南通市海门区悦来镇中心卫生院1人；南通市海门区三星镇卫生院1人。</t>
  </si>
  <si>
    <t>第1名放弃，             第4名递补</t>
  </si>
  <si>
    <t>16_二级护师</t>
  </si>
  <si>
    <t>南通市海门区中医院1人；
南通市海门区悦来镇中心卫生院1人；
南通市海门区第六人民医院1人。</t>
  </si>
  <si>
    <t>17_二级护师</t>
  </si>
  <si>
    <t>护理学</t>
  </si>
  <si>
    <t>南通市海门区人民医院（编外）</t>
  </si>
  <si>
    <t>南通市海门区中医院1人；
南通市海门区海门港新区（包场镇）中心卫生院1人；
南通市海门区第六人民医院1人。</t>
  </si>
  <si>
    <t>扬州大学</t>
  </si>
  <si>
    <t>阜宁县人民医院           （编外）</t>
  </si>
  <si>
    <t>射阳县人民医院（编外）</t>
  </si>
  <si>
    <t>18_二级医师</t>
  </si>
  <si>
    <t>南通市海门区海门街道社区卫生服务中心（编外）</t>
  </si>
  <si>
    <t>南通市海门区常乐镇卫生院</t>
  </si>
  <si>
    <t>19_二级医师</t>
  </si>
  <si>
    <t>南通市海门区悦来镇中心卫生院</t>
  </si>
  <si>
    <t>20_二级医师</t>
  </si>
  <si>
    <t>南通市海门区海门港新区（包场镇）中心卫生院1人；
南通市海门区悦来镇中心卫生院1人；
南通市海门区第六人民医院1人。</t>
  </si>
  <si>
    <t>附件：</t>
    <phoneticPr fontId="3" type="noConversion"/>
  </si>
  <si>
    <t>第1名考察不合格，第2名递补</t>
    <phoneticPr fontId="3" type="noConversion"/>
  </si>
  <si>
    <t>第2名、4名放弃， 第5、6名递补</t>
    <phoneticPr fontId="3" type="noConversion"/>
  </si>
  <si>
    <t>岗位名称</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</si>
</sst>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00_);[Red]\(0.00\)"/>
  </numFmts>
  <fonts count="8" x14ac:knownFonts="1">
    <font>
      <sz val="11"/>
      <color theme="1"/>
      <name val="等线"/>
      <charset val="134"/>
      <scheme val="minor"/>
    </font>
    <font>
      <sz val="11"/>
      <name val="等线"/>
      <charset val="134"/>
      <scheme val="minor"/>
    </font>
    <font>
      <sz val="11"/>
      <color theme="1"/>
      <name val="等线"/>
      <charset val="134"/>
      <scheme val="minor"/>
    </font>
    <font>
      <sz val="9"/>
      <name val="等线"/>
      <family val="3"/>
      <charset val="134"/>
      <scheme val="minor"/>
    </font>
    <font>
      <sz val="10"/>
      <color theme="1"/>
      <name val="等线"/>
      <family val="3"/>
      <charset val="134"/>
      <scheme val="minor"/>
    </font>
    <font>
      <sz val="10"/>
      <color theme="1"/>
      <name val="仿宋_GB2312"/>
      <family val="3"/>
      <charset val="134"/>
    </font>
    <font>
      <sz val="10"/>
      <name val="仿宋_GB2312"/>
      <family val="3"/>
      <charset val="134"/>
    </font>
    <font>
      <sz val="18"/>
      <color theme="1"/>
      <name val="方正小标宋简体"/>
      <family val="4"/>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2" fillId="0" borderId="0">
      <alignment vertical="center"/>
    </xf>
  </cellStyleXfs>
  <cellXfs count="3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176" fontId="4" fillId="0" borderId="1" xfId="1"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0" fontId="5" fillId="0" borderId="1" xfId="0" applyFont="1" applyBorder="1">
      <alignment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xf>
    <xf numFmtId="177" fontId="6" fillId="0" borderId="1" xfId="0" applyNumberFormat="1"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lignment vertical="center"/>
    </xf>
    <xf numFmtId="0" fontId="5" fillId="0" borderId="1" xfId="1" applyFont="1" applyBorder="1" applyAlignment="1">
      <alignment horizontal="center" vertical="center" wrapText="1"/>
    </xf>
    <xf numFmtId="176" fontId="5" fillId="0" borderId="1" xfId="0" applyNumberFormat="1" applyFont="1" applyBorder="1" applyAlignment="1">
      <alignment horizontal="center" vertical="center" wrapText="1"/>
    </xf>
    <xf numFmtId="177" fontId="5" fillId="0" borderId="1" xfId="1" applyNumberFormat="1" applyFont="1" applyBorder="1" applyAlignment="1">
      <alignment horizontal="center" vertical="center"/>
    </xf>
    <xf numFmtId="0" fontId="0" fillId="0" borderId="0" xfId="0" applyAlignment="1">
      <alignment horizontal="left" vertical="center"/>
    </xf>
    <xf numFmtId="0" fontId="5" fillId="0" borderId="1" xfId="0" applyFont="1" applyBorder="1" applyAlignment="1">
      <alignment horizontal="left" vertical="center" wrapText="1"/>
    </xf>
    <xf numFmtId="0" fontId="7" fillId="0" borderId="0" xfId="1" applyFont="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
  <sheetViews>
    <sheetView tabSelected="1" workbookViewId="0">
      <selection activeCell="L6" sqref="L6"/>
    </sheetView>
  </sheetViews>
  <sheetFormatPr defaultColWidth="9" defaultRowHeight="14.25" x14ac:dyDescent="0.2"/>
  <cols>
    <col min="1" max="1" width="4.5" customWidth="1"/>
    <col min="2" max="2" width="11.25" customWidth="1"/>
    <col min="3" max="3" width="8" customWidth="1"/>
    <col min="4" max="4" width="20.875" customWidth="1"/>
    <col min="5" max="5" width="10.75" customWidth="1"/>
    <col min="6" max="6" width="12.875" customWidth="1"/>
    <col min="7" max="7" width="15" style="2" customWidth="1"/>
    <col min="8" max="8" width="8.625" customWidth="1"/>
    <col min="9" max="9" width="8" customWidth="1"/>
    <col min="10" max="10" width="7.75" customWidth="1"/>
    <col min="11" max="11" width="5.375" customWidth="1"/>
    <col min="12" max="12" width="34.25" customWidth="1"/>
    <col min="13" max="13" width="12.75" customWidth="1"/>
    <col min="14" max="14" width="21.625" customWidth="1"/>
  </cols>
  <sheetData>
    <row r="1" spans="1:13" x14ac:dyDescent="0.2">
      <c r="A1" s="23" t="s">
        <v>56</v>
      </c>
      <c r="B1" s="23"/>
      <c r="C1" s="23"/>
    </row>
    <row r="2" spans="1:13" ht="25.5" customHeight="1" x14ac:dyDescent="0.2">
      <c r="A2" s="25" t="s">
        <v>0</v>
      </c>
      <c r="B2" s="25"/>
      <c r="C2" s="25"/>
      <c r="D2" s="25"/>
      <c r="E2" s="25"/>
      <c r="F2" s="25"/>
      <c r="G2" s="25"/>
      <c r="H2" s="25"/>
      <c r="I2" s="25"/>
      <c r="J2" s="25"/>
      <c r="K2" s="25"/>
      <c r="L2" s="25"/>
      <c r="M2" s="25"/>
    </row>
    <row r="3" spans="1:13" ht="30" customHeight="1" x14ac:dyDescent="0.2">
      <c r="A3" s="3" t="s">
        <v>1</v>
      </c>
      <c r="B3" s="3" t="s">
        <v>59</v>
      </c>
      <c r="C3" s="3" t="s">
        <v>2</v>
      </c>
      <c r="D3" s="3" t="s">
        <v>3</v>
      </c>
      <c r="E3" s="3" t="s">
        <v>4</v>
      </c>
      <c r="F3" s="4" t="s">
        <v>5</v>
      </c>
      <c r="G3" s="4" t="s">
        <v>6</v>
      </c>
      <c r="H3" s="3" t="s">
        <v>7</v>
      </c>
      <c r="I3" s="5" t="s">
        <v>8</v>
      </c>
      <c r="J3" s="3" t="s">
        <v>9</v>
      </c>
      <c r="K3" s="3" t="s">
        <v>10</v>
      </c>
      <c r="L3" s="6" t="s">
        <v>11</v>
      </c>
      <c r="M3" s="7" t="s">
        <v>12</v>
      </c>
    </row>
    <row r="4" spans="1:13" ht="27" customHeight="1" x14ac:dyDescent="0.2">
      <c r="A4" s="8">
        <v>1</v>
      </c>
      <c r="B4" s="9" t="s">
        <v>13</v>
      </c>
      <c r="C4" s="9" t="str">
        <f>"刘莹莹"</f>
        <v>刘莹莹</v>
      </c>
      <c r="D4" s="10" t="str">
        <f>"青海大学"</f>
        <v>青海大学</v>
      </c>
      <c r="E4" s="9" t="str">
        <f>"硕士研究生"</f>
        <v>硕士研究生</v>
      </c>
      <c r="F4" s="9" t="str">
        <f>"中西医结合临床"</f>
        <v>中西医结合临床</v>
      </c>
      <c r="G4" s="9" t="s">
        <v>14</v>
      </c>
      <c r="H4" s="9" t="s">
        <v>15</v>
      </c>
      <c r="I4" s="11">
        <v>75.28</v>
      </c>
      <c r="J4" s="12">
        <v>75.28</v>
      </c>
      <c r="K4" s="8">
        <v>1</v>
      </c>
      <c r="L4" s="26" t="s">
        <v>16</v>
      </c>
      <c r="M4" s="32"/>
    </row>
    <row r="5" spans="1:13" ht="26.1" customHeight="1" x14ac:dyDescent="0.2">
      <c r="A5" s="8">
        <v>2</v>
      </c>
      <c r="B5" s="9" t="s">
        <v>17</v>
      </c>
      <c r="C5" s="9" t="str">
        <f>"陈亚兰"</f>
        <v>陈亚兰</v>
      </c>
      <c r="D5" s="10" t="str">
        <f>"南京中医药大学"</f>
        <v>南京中医药大学</v>
      </c>
      <c r="E5" s="9" t="str">
        <f>"硕士研究生"</f>
        <v>硕士研究生</v>
      </c>
      <c r="F5" s="9" t="str">
        <f>"中医内科学"</f>
        <v>中医内科学</v>
      </c>
      <c r="G5" s="9" t="s">
        <v>14</v>
      </c>
      <c r="H5" s="9" t="s">
        <v>15</v>
      </c>
      <c r="I5" s="11">
        <v>74</v>
      </c>
      <c r="J5" s="12">
        <v>74</v>
      </c>
      <c r="K5" s="8">
        <v>1</v>
      </c>
      <c r="L5" s="27"/>
      <c r="M5" s="34"/>
    </row>
    <row r="6" spans="1:13" s="1" customFormat="1" ht="27" customHeight="1" x14ac:dyDescent="0.2">
      <c r="A6" s="14">
        <v>3</v>
      </c>
      <c r="B6" s="15" t="s">
        <v>18</v>
      </c>
      <c r="C6" s="15" t="str">
        <f>"王思修"</f>
        <v>王思修</v>
      </c>
      <c r="D6" s="10" t="str">
        <f>"汕头大学"</f>
        <v>汕头大学</v>
      </c>
      <c r="E6" s="9" t="str">
        <f>"硕士研究生"</f>
        <v>硕士研究生</v>
      </c>
      <c r="F6" s="15" t="str">
        <f>"公共卫生"</f>
        <v>公共卫生</v>
      </c>
      <c r="G6" s="9" t="s">
        <v>14</v>
      </c>
      <c r="H6" s="15" t="s">
        <v>15</v>
      </c>
      <c r="I6" s="16">
        <v>78.040000000000006</v>
      </c>
      <c r="J6" s="17">
        <v>78.040000000000006</v>
      </c>
      <c r="K6" s="14">
        <v>1</v>
      </c>
      <c r="L6" s="18" t="s">
        <v>19</v>
      </c>
      <c r="M6" s="19"/>
    </row>
    <row r="7" spans="1:13" ht="48.95" customHeight="1" x14ac:dyDescent="0.2">
      <c r="A7" s="8">
        <v>4</v>
      </c>
      <c r="B7" s="9" t="s">
        <v>20</v>
      </c>
      <c r="C7" s="9" t="str">
        <f>"马天羽"</f>
        <v>马天羽</v>
      </c>
      <c r="D7" s="10" t="s">
        <v>21</v>
      </c>
      <c r="E7" s="9" t="s">
        <v>22</v>
      </c>
      <c r="F7" s="9" t="str">
        <f>"中医学"</f>
        <v>中医学</v>
      </c>
      <c r="G7" s="9" t="s">
        <v>23</v>
      </c>
      <c r="H7" s="20">
        <v>80</v>
      </c>
      <c r="I7" s="21">
        <v>79.14</v>
      </c>
      <c r="J7" s="22">
        <f t="shared" ref="J7:J31" si="0">(H7+I7)/2</f>
        <v>79.569999999999993</v>
      </c>
      <c r="K7" s="8">
        <v>1</v>
      </c>
      <c r="L7" s="10" t="s">
        <v>16</v>
      </c>
      <c r="M7" s="13"/>
    </row>
    <row r="8" spans="1:13" ht="30" customHeight="1" x14ac:dyDescent="0.2">
      <c r="A8" s="8">
        <v>5</v>
      </c>
      <c r="B8" s="9" t="s">
        <v>24</v>
      </c>
      <c r="C8" s="9" t="str">
        <f>"徐家雯"</f>
        <v>徐家雯</v>
      </c>
      <c r="D8" s="10" t="str">
        <f>"湖北科技学院"</f>
        <v>湖北科技学院</v>
      </c>
      <c r="E8" s="9" t="s">
        <v>22</v>
      </c>
      <c r="F8" s="9" t="str">
        <f t="shared" ref="F8:F14" si="1">"临床医学"</f>
        <v>临床医学</v>
      </c>
      <c r="G8" s="9" t="s">
        <v>14</v>
      </c>
      <c r="H8" s="20">
        <v>80</v>
      </c>
      <c r="I8" s="21">
        <v>73.349999999999994</v>
      </c>
      <c r="J8" s="22">
        <f t="shared" si="0"/>
        <v>76.674999999999997</v>
      </c>
      <c r="K8" s="8">
        <v>1</v>
      </c>
      <c r="L8" s="26" t="s">
        <v>25</v>
      </c>
      <c r="M8" s="26" t="s">
        <v>58</v>
      </c>
    </row>
    <row r="9" spans="1:13" ht="30" customHeight="1" x14ac:dyDescent="0.2">
      <c r="A9" s="8">
        <v>6</v>
      </c>
      <c r="B9" s="9" t="s">
        <v>24</v>
      </c>
      <c r="C9" s="9" t="str">
        <f>"王湛尧"</f>
        <v>王湛尧</v>
      </c>
      <c r="D9" s="10" t="str">
        <f>"南通大学杏林学院"</f>
        <v>南通大学杏林学院</v>
      </c>
      <c r="E9" s="9" t="s">
        <v>22</v>
      </c>
      <c r="F9" s="9" t="str">
        <f t="shared" si="1"/>
        <v>临床医学</v>
      </c>
      <c r="G9" s="9" t="s">
        <v>14</v>
      </c>
      <c r="H9" s="20">
        <v>71</v>
      </c>
      <c r="I9" s="21">
        <v>73.92</v>
      </c>
      <c r="J9" s="22">
        <f t="shared" si="0"/>
        <v>72.460000000000008</v>
      </c>
      <c r="K9" s="8">
        <v>3</v>
      </c>
      <c r="L9" s="28"/>
      <c r="M9" s="28"/>
    </row>
    <row r="10" spans="1:13" ht="30" customHeight="1" x14ac:dyDescent="0.2">
      <c r="A10" s="8">
        <v>7</v>
      </c>
      <c r="B10" s="9" t="s">
        <v>24</v>
      </c>
      <c r="C10" s="9" t="str">
        <f>"邵明佳"</f>
        <v>邵明佳</v>
      </c>
      <c r="D10" s="10" t="str">
        <f>"南通大学"</f>
        <v>南通大学</v>
      </c>
      <c r="E10" s="9" t="s">
        <v>22</v>
      </c>
      <c r="F10" s="9" t="str">
        <f t="shared" si="1"/>
        <v>临床医学</v>
      </c>
      <c r="G10" s="9" t="s">
        <v>14</v>
      </c>
      <c r="H10" s="20">
        <v>61</v>
      </c>
      <c r="I10" s="21">
        <v>73.64</v>
      </c>
      <c r="J10" s="22">
        <f t="shared" si="0"/>
        <v>67.319999999999993</v>
      </c>
      <c r="K10" s="8">
        <v>5</v>
      </c>
      <c r="L10" s="28"/>
      <c r="M10" s="28"/>
    </row>
    <row r="11" spans="1:13" ht="30" customHeight="1" x14ac:dyDescent="0.2">
      <c r="A11" s="8">
        <v>8</v>
      </c>
      <c r="B11" s="9" t="s">
        <v>24</v>
      </c>
      <c r="C11" s="9" t="str">
        <f>"石嘉昊"</f>
        <v>石嘉昊</v>
      </c>
      <c r="D11" s="10" t="str">
        <f>"湖南中医药大学"</f>
        <v>湖南中医药大学</v>
      </c>
      <c r="E11" s="9" t="s">
        <v>22</v>
      </c>
      <c r="F11" s="9" t="str">
        <f t="shared" si="1"/>
        <v>临床医学</v>
      </c>
      <c r="G11" s="9" t="s">
        <v>14</v>
      </c>
      <c r="H11" s="20">
        <v>60</v>
      </c>
      <c r="I11" s="21">
        <v>73.06</v>
      </c>
      <c r="J11" s="22">
        <f t="shared" si="0"/>
        <v>66.53</v>
      </c>
      <c r="K11" s="8">
        <v>6</v>
      </c>
      <c r="L11" s="27"/>
      <c r="M11" s="27"/>
    </row>
    <row r="12" spans="1:13" ht="39.950000000000003" customHeight="1" x14ac:dyDescent="0.2">
      <c r="A12" s="8">
        <v>9</v>
      </c>
      <c r="B12" s="9" t="s">
        <v>26</v>
      </c>
      <c r="C12" s="9" t="str">
        <f>"高煜"</f>
        <v>高煜</v>
      </c>
      <c r="D12" s="10" t="s">
        <v>27</v>
      </c>
      <c r="E12" s="9" t="s">
        <v>22</v>
      </c>
      <c r="F12" s="9" t="str">
        <f t="shared" si="1"/>
        <v>临床医学</v>
      </c>
      <c r="G12" s="9" t="s">
        <v>14</v>
      </c>
      <c r="H12" s="20">
        <v>76</v>
      </c>
      <c r="I12" s="21">
        <v>68.86</v>
      </c>
      <c r="J12" s="22">
        <f t="shared" si="0"/>
        <v>72.430000000000007</v>
      </c>
      <c r="K12" s="8">
        <v>2</v>
      </c>
      <c r="L12" s="10" t="s">
        <v>28</v>
      </c>
      <c r="M12" s="9" t="s">
        <v>57</v>
      </c>
    </row>
    <row r="13" spans="1:13" ht="48" customHeight="1" x14ac:dyDescent="0.2">
      <c r="A13" s="8">
        <v>10</v>
      </c>
      <c r="B13" s="9" t="s">
        <v>29</v>
      </c>
      <c r="C13" s="9" t="str">
        <f>"徐嘉成"</f>
        <v>徐嘉成</v>
      </c>
      <c r="D13" s="10" t="s">
        <v>30</v>
      </c>
      <c r="E13" s="9" t="s">
        <v>22</v>
      </c>
      <c r="F13" s="9" t="str">
        <f t="shared" si="1"/>
        <v>临床医学</v>
      </c>
      <c r="G13" s="9" t="s">
        <v>31</v>
      </c>
      <c r="H13" s="20">
        <v>89</v>
      </c>
      <c r="I13" s="21">
        <v>77.2</v>
      </c>
      <c r="J13" s="22">
        <f t="shared" si="0"/>
        <v>83.1</v>
      </c>
      <c r="K13" s="8">
        <v>1</v>
      </c>
      <c r="L13" s="24" t="s">
        <v>32</v>
      </c>
      <c r="M13" s="32"/>
    </row>
    <row r="14" spans="1:13" ht="45.95" customHeight="1" x14ac:dyDescent="0.2">
      <c r="A14" s="8">
        <v>11</v>
      </c>
      <c r="B14" s="9" t="s">
        <v>29</v>
      </c>
      <c r="C14" s="9" t="str">
        <f>"郁莉园"</f>
        <v>郁莉园</v>
      </c>
      <c r="D14" s="10" t="s">
        <v>30</v>
      </c>
      <c r="E14" s="9" t="s">
        <v>22</v>
      </c>
      <c r="F14" s="9" t="str">
        <f t="shared" si="1"/>
        <v>临床医学</v>
      </c>
      <c r="G14" s="9" t="s">
        <v>33</v>
      </c>
      <c r="H14" s="20">
        <v>75</v>
      </c>
      <c r="I14" s="21">
        <v>75.14</v>
      </c>
      <c r="J14" s="22">
        <f t="shared" si="0"/>
        <v>75.069999999999993</v>
      </c>
      <c r="K14" s="8">
        <v>2</v>
      </c>
      <c r="L14" s="24"/>
      <c r="M14" s="34"/>
    </row>
    <row r="15" spans="1:13" ht="30" customHeight="1" x14ac:dyDescent="0.2">
      <c r="A15" s="8">
        <v>12</v>
      </c>
      <c r="B15" s="9" t="s">
        <v>34</v>
      </c>
      <c r="C15" s="9" t="str">
        <f>"黄娇娇"</f>
        <v>黄娇娇</v>
      </c>
      <c r="D15" s="10" t="str">
        <f>"江苏大学"</f>
        <v>江苏大学</v>
      </c>
      <c r="E15" s="9" t="str">
        <f>"硕士研究生"</f>
        <v>硕士研究生</v>
      </c>
      <c r="F15" s="9" t="str">
        <f>"临床检验诊断学"</f>
        <v>临床检验诊断学</v>
      </c>
      <c r="G15" s="9" t="s">
        <v>14</v>
      </c>
      <c r="H15" s="20">
        <v>84</v>
      </c>
      <c r="I15" s="21">
        <v>78.98</v>
      </c>
      <c r="J15" s="22">
        <f t="shared" si="0"/>
        <v>81.490000000000009</v>
      </c>
      <c r="K15" s="8">
        <v>1</v>
      </c>
      <c r="L15" s="24" t="s">
        <v>35</v>
      </c>
      <c r="M15" s="29" t="s">
        <v>36</v>
      </c>
    </row>
    <row r="16" spans="1:13" ht="30" customHeight="1" x14ac:dyDescent="0.2">
      <c r="A16" s="8">
        <v>13</v>
      </c>
      <c r="B16" s="9" t="s">
        <v>34</v>
      </c>
      <c r="C16" s="9" t="str">
        <f>"刘郁恒"</f>
        <v>刘郁恒</v>
      </c>
      <c r="D16" s="10" t="str">
        <f>"江苏大学京江学院"</f>
        <v>江苏大学京江学院</v>
      </c>
      <c r="E16" s="9" t="s">
        <v>22</v>
      </c>
      <c r="F16" s="9" t="str">
        <f>"医学检验技术"</f>
        <v>医学检验技术</v>
      </c>
      <c r="G16" s="9" t="s">
        <v>14</v>
      </c>
      <c r="H16" s="20">
        <v>81</v>
      </c>
      <c r="I16" s="21">
        <v>76.8</v>
      </c>
      <c r="J16" s="22">
        <f t="shared" si="0"/>
        <v>78.900000000000006</v>
      </c>
      <c r="K16" s="8">
        <v>2</v>
      </c>
      <c r="L16" s="24"/>
      <c r="M16" s="30"/>
    </row>
    <row r="17" spans="1:13" ht="30" customHeight="1" x14ac:dyDescent="0.2">
      <c r="A17" s="8">
        <v>14</v>
      </c>
      <c r="B17" s="9" t="s">
        <v>34</v>
      </c>
      <c r="C17" s="9" t="str">
        <f>"蔡智恒"</f>
        <v>蔡智恒</v>
      </c>
      <c r="D17" s="10" t="str">
        <f>"南京医科大学康达学院"</f>
        <v>南京医科大学康达学院</v>
      </c>
      <c r="E17" s="9" t="s">
        <v>22</v>
      </c>
      <c r="F17" s="9" t="str">
        <f>"医学检验技术"</f>
        <v>医学检验技术</v>
      </c>
      <c r="G17" s="9" t="s">
        <v>14</v>
      </c>
      <c r="H17" s="20">
        <v>80</v>
      </c>
      <c r="I17" s="21">
        <v>77.22</v>
      </c>
      <c r="J17" s="22">
        <f t="shared" si="0"/>
        <v>78.61</v>
      </c>
      <c r="K17" s="8">
        <v>3</v>
      </c>
      <c r="L17" s="24"/>
      <c r="M17" s="30"/>
    </row>
    <row r="18" spans="1:13" ht="30" customHeight="1" x14ac:dyDescent="0.2">
      <c r="A18" s="8">
        <v>15</v>
      </c>
      <c r="B18" s="9" t="s">
        <v>34</v>
      </c>
      <c r="C18" s="9" t="str">
        <f>"许景媛"</f>
        <v>许景媛</v>
      </c>
      <c r="D18" s="10" t="str">
        <f>"徐州医科大学"</f>
        <v>徐州医科大学</v>
      </c>
      <c r="E18" s="9" t="s">
        <v>22</v>
      </c>
      <c r="F18" s="9" t="str">
        <f>"医学检验技术"</f>
        <v>医学检验技术</v>
      </c>
      <c r="G18" s="9" t="s">
        <v>14</v>
      </c>
      <c r="H18" s="20">
        <v>78</v>
      </c>
      <c r="I18" s="21">
        <v>75.319999999999993</v>
      </c>
      <c r="J18" s="22">
        <f t="shared" si="0"/>
        <v>76.66</v>
      </c>
      <c r="K18" s="8">
        <v>5</v>
      </c>
      <c r="L18" s="24"/>
      <c r="M18" s="30"/>
    </row>
    <row r="19" spans="1:13" ht="30" customHeight="1" x14ac:dyDescent="0.2">
      <c r="A19" s="8">
        <v>16</v>
      </c>
      <c r="B19" s="9" t="s">
        <v>34</v>
      </c>
      <c r="C19" s="9" t="str">
        <f>"李诗缘"</f>
        <v>李诗缘</v>
      </c>
      <c r="D19" s="10" t="str">
        <f>"江苏大学京江学院"</f>
        <v>江苏大学京江学院</v>
      </c>
      <c r="E19" s="9" t="s">
        <v>22</v>
      </c>
      <c r="F19" s="15" t="str">
        <f>"医学检验技术"</f>
        <v>医学检验技术</v>
      </c>
      <c r="G19" s="9" t="s">
        <v>14</v>
      </c>
      <c r="H19" s="20">
        <v>75</v>
      </c>
      <c r="I19" s="21">
        <v>74.099999999999994</v>
      </c>
      <c r="J19" s="22">
        <f t="shared" si="0"/>
        <v>74.55</v>
      </c>
      <c r="K19" s="8">
        <v>6</v>
      </c>
      <c r="L19" s="24"/>
      <c r="M19" s="31"/>
    </row>
    <row r="20" spans="1:13" ht="30" customHeight="1" x14ac:dyDescent="0.2">
      <c r="A20" s="8">
        <v>17</v>
      </c>
      <c r="B20" s="9" t="s">
        <v>37</v>
      </c>
      <c r="C20" s="9" t="str">
        <f>"梁必骋"</f>
        <v>梁必骋</v>
      </c>
      <c r="D20" s="10" t="str">
        <f>"南京医科大学康达学院"</f>
        <v>南京医科大学康达学院</v>
      </c>
      <c r="E20" s="9" t="s">
        <v>22</v>
      </c>
      <c r="F20" s="15" t="str">
        <f>"医学影像技术"</f>
        <v>医学影像技术</v>
      </c>
      <c r="G20" s="9" t="s">
        <v>14</v>
      </c>
      <c r="H20" s="20">
        <v>89</v>
      </c>
      <c r="I20" s="21">
        <v>75.28</v>
      </c>
      <c r="J20" s="22">
        <f t="shared" si="0"/>
        <v>82.14</v>
      </c>
      <c r="K20" s="8">
        <v>2</v>
      </c>
      <c r="L20" s="24" t="s">
        <v>38</v>
      </c>
      <c r="M20" s="29" t="s">
        <v>39</v>
      </c>
    </row>
    <row r="21" spans="1:13" ht="30" customHeight="1" x14ac:dyDescent="0.2">
      <c r="A21" s="8">
        <v>18</v>
      </c>
      <c r="B21" s="9" t="s">
        <v>37</v>
      </c>
      <c r="C21" s="9" t="str">
        <f>"肖佳晨"</f>
        <v>肖佳晨</v>
      </c>
      <c r="D21" s="10" t="str">
        <f>"徐州医科大学"</f>
        <v>徐州医科大学</v>
      </c>
      <c r="E21" s="9" t="s">
        <v>22</v>
      </c>
      <c r="F21" s="15" t="str">
        <f>"医学影像技术"</f>
        <v>医学影像技术</v>
      </c>
      <c r="G21" s="9" t="s">
        <v>14</v>
      </c>
      <c r="H21" s="20">
        <v>86</v>
      </c>
      <c r="I21" s="21">
        <v>75.7</v>
      </c>
      <c r="J21" s="22">
        <f t="shared" si="0"/>
        <v>80.849999999999994</v>
      </c>
      <c r="K21" s="8">
        <v>3</v>
      </c>
      <c r="L21" s="24"/>
      <c r="M21" s="30"/>
    </row>
    <row r="22" spans="1:13" ht="30" customHeight="1" x14ac:dyDescent="0.2">
      <c r="A22" s="8">
        <v>19</v>
      </c>
      <c r="B22" s="9" t="s">
        <v>37</v>
      </c>
      <c r="C22" s="9" t="str">
        <f>"李坤"</f>
        <v>李坤</v>
      </c>
      <c r="D22" s="10" t="str">
        <f>"徐州医科大学"</f>
        <v>徐州医科大学</v>
      </c>
      <c r="E22" s="9" t="s">
        <v>22</v>
      </c>
      <c r="F22" s="15" t="str">
        <f>"医学影像技术"</f>
        <v>医学影像技术</v>
      </c>
      <c r="G22" s="9" t="s">
        <v>14</v>
      </c>
      <c r="H22" s="20">
        <v>86</v>
      </c>
      <c r="I22" s="21">
        <v>73.08</v>
      </c>
      <c r="J22" s="22">
        <f t="shared" si="0"/>
        <v>79.539999999999992</v>
      </c>
      <c r="K22" s="8">
        <v>4</v>
      </c>
      <c r="L22" s="24"/>
      <c r="M22" s="31"/>
    </row>
    <row r="23" spans="1:13" ht="30" customHeight="1" x14ac:dyDescent="0.2">
      <c r="A23" s="8">
        <v>20</v>
      </c>
      <c r="B23" s="9" t="s">
        <v>40</v>
      </c>
      <c r="C23" s="9" t="str">
        <f>"丁家乐"</f>
        <v>丁家乐</v>
      </c>
      <c r="D23" s="10" t="str">
        <f>"南京医科大学康达学院"</f>
        <v>南京医科大学康达学院</v>
      </c>
      <c r="E23" s="9" t="s">
        <v>22</v>
      </c>
      <c r="F23" s="15" t="str">
        <f>"护理学"</f>
        <v>护理学</v>
      </c>
      <c r="G23" s="9" t="s">
        <v>14</v>
      </c>
      <c r="H23" s="20">
        <v>89</v>
      </c>
      <c r="I23" s="21">
        <v>74.56</v>
      </c>
      <c r="J23" s="22">
        <f t="shared" si="0"/>
        <v>81.78</v>
      </c>
      <c r="K23" s="8">
        <v>1</v>
      </c>
      <c r="L23" s="24" t="s">
        <v>41</v>
      </c>
      <c r="M23" s="29"/>
    </row>
    <row r="24" spans="1:13" ht="30" customHeight="1" x14ac:dyDescent="0.2">
      <c r="A24" s="8">
        <v>21</v>
      </c>
      <c r="B24" s="9" t="s">
        <v>40</v>
      </c>
      <c r="C24" s="9" t="str">
        <f>"陆佳成"</f>
        <v>陆佳成</v>
      </c>
      <c r="D24" s="10" t="str">
        <f>"徐州医科大学"</f>
        <v>徐州医科大学</v>
      </c>
      <c r="E24" s="9" t="s">
        <v>22</v>
      </c>
      <c r="F24" s="9" t="str">
        <f>"护理学"</f>
        <v>护理学</v>
      </c>
      <c r="G24" s="9" t="s">
        <v>14</v>
      </c>
      <c r="H24" s="20">
        <v>76</v>
      </c>
      <c r="I24" s="21">
        <v>76.5</v>
      </c>
      <c r="J24" s="22">
        <f t="shared" si="0"/>
        <v>76.25</v>
      </c>
      <c r="K24" s="8">
        <v>2</v>
      </c>
      <c r="L24" s="24"/>
      <c r="M24" s="30"/>
    </row>
    <row r="25" spans="1:13" ht="30" customHeight="1" x14ac:dyDescent="0.2">
      <c r="A25" s="8">
        <v>22</v>
      </c>
      <c r="B25" s="9" t="s">
        <v>40</v>
      </c>
      <c r="C25" s="9" t="str">
        <f>"俞诗蕴"</f>
        <v>俞诗蕴</v>
      </c>
      <c r="D25" s="10" t="str">
        <f>"川北医学院"</f>
        <v>川北医学院</v>
      </c>
      <c r="E25" s="9" t="s">
        <v>22</v>
      </c>
      <c r="F25" s="9" t="str">
        <f>"护理学"</f>
        <v>护理学</v>
      </c>
      <c r="G25" s="9" t="s">
        <v>14</v>
      </c>
      <c r="H25" s="20">
        <v>74</v>
      </c>
      <c r="I25" s="21">
        <v>75.16</v>
      </c>
      <c r="J25" s="22">
        <f t="shared" si="0"/>
        <v>74.58</v>
      </c>
      <c r="K25" s="8">
        <v>3</v>
      </c>
      <c r="L25" s="24"/>
      <c r="M25" s="31"/>
    </row>
    <row r="26" spans="1:13" ht="30" customHeight="1" x14ac:dyDescent="0.2">
      <c r="A26" s="8">
        <v>23</v>
      </c>
      <c r="B26" s="9" t="s">
        <v>42</v>
      </c>
      <c r="C26" s="9" t="str">
        <f>"袁焱"</f>
        <v>袁焱</v>
      </c>
      <c r="D26" s="10" t="s">
        <v>30</v>
      </c>
      <c r="E26" s="9" t="s">
        <v>22</v>
      </c>
      <c r="F26" s="9" t="s">
        <v>43</v>
      </c>
      <c r="G26" s="9" t="s">
        <v>44</v>
      </c>
      <c r="H26" s="20">
        <v>84</v>
      </c>
      <c r="I26" s="21">
        <v>80.14</v>
      </c>
      <c r="J26" s="22">
        <f t="shared" si="0"/>
        <v>82.07</v>
      </c>
      <c r="K26" s="8">
        <v>1</v>
      </c>
      <c r="L26" s="24" t="s">
        <v>45</v>
      </c>
      <c r="M26" s="32"/>
    </row>
    <row r="27" spans="1:13" ht="30" customHeight="1" x14ac:dyDescent="0.2">
      <c r="A27" s="8">
        <v>24</v>
      </c>
      <c r="B27" s="9" t="s">
        <v>42</v>
      </c>
      <c r="C27" s="9" t="str">
        <f>"顾竹香"</f>
        <v>顾竹香</v>
      </c>
      <c r="D27" s="10" t="s">
        <v>46</v>
      </c>
      <c r="E27" s="9" t="s">
        <v>22</v>
      </c>
      <c r="F27" s="9" t="str">
        <f>"护理学"</f>
        <v>护理学</v>
      </c>
      <c r="G27" s="9" t="s">
        <v>47</v>
      </c>
      <c r="H27" s="20">
        <v>88</v>
      </c>
      <c r="I27" s="21">
        <v>74.739999999999995</v>
      </c>
      <c r="J27" s="22">
        <f t="shared" si="0"/>
        <v>81.37</v>
      </c>
      <c r="K27" s="8">
        <v>2</v>
      </c>
      <c r="L27" s="24"/>
      <c r="M27" s="33"/>
    </row>
    <row r="28" spans="1:13" ht="30" customHeight="1" x14ac:dyDescent="0.2">
      <c r="A28" s="8">
        <v>25</v>
      </c>
      <c r="B28" s="9" t="s">
        <v>42</v>
      </c>
      <c r="C28" s="9" t="str">
        <f>"赵琳"</f>
        <v>赵琳</v>
      </c>
      <c r="D28" s="10" t="s">
        <v>30</v>
      </c>
      <c r="E28" s="9" t="s">
        <v>22</v>
      </c>
      <c r="F28" s="9" t="s">
        <v>43</v>
      </c>
      <c r="G28" s="9" t="s">
        <v>48</v>
      </c>
      <c r="H28" s="20">
        <v>85</v>
      </c>
      <c r="I28" s="21">
        <v>77.36</v>
      </c>
      <c r="J28" s="22">
        <f t="shared" si="0"/>
        <v>81.180000000000007</v>
      </c>
      <c r="K28" s="8">
        <v>3</v>
      </c>
      <c r="L28" s="24"/>
      <c r="M28" s="34"/>
    </row>
    <row r="29" spans="1:13" ht="57" customHeight="1" x14ac:dyDescent="0.2">
      <c r="A29" s="8">
        <v>26</v>
      </c>
      <c r="B29" s="9" t="s">
        <v>49</v>
      </c>
      <c r="C29" s="9" t="str">
        <f>"郁嘉栋"</f>
        <v>郁嘉栋</v>
      </c>
      <c r="D29" s="10" t="s">
        <v>30</v>
      </c>
      <c r="E29" s="9" t="s">
        <v>22</v>
      </c>
      <c r="F29" s="9" t="str">
        <f>"预防医学"</f>
        <v>预防医学</v>
      </c>
      <c r="G29" s="9" t="s">
        <v>50</v>
      </c>
      <c r="H29" s="20">
        <v>74</v>
      </c>
      <c r="I29" s="21">
        <v>76.94</v>
      </c>
      <c r="J29" s="22">
        <f t="shared" si="0"/>
        <v>75.47</v>
      </c>
      <c r="K29" s="8">
        <v>1</v>
      </c>
      <c r="L29" s="10" t="s">
        <v>51</v>
      </c>
      <c r="M29" s="8"/>
    </row>
    <row r="30" spans="1:13" ht="33" customHeight="1" x14ac:dyDescent="0.2">
      <c r="A30" s="8">
        <v>27</v>
      </c>
      <c r="B30" s="9" t="s">
        <v>52</v>
      </c>
      <c r="C30" s="9" t="str">
        <f>"朱天宇"</f>
        <v>朱天宇</v>
      </c>
      <c r="D30" s="10" t="str">
        <f>"徐州医科大学"</f>
        <v>徐州医科大学</v>
      </c>
      <c r="E30" s="9" t="s">
        <v>22</v>
      </c>
      <c r="F30" s="9" t="str">
        <f>"麻醉学"</f>
        <v>麻醉学</v>
      </c>
      <c r="G30" s="9" t="s">
        <v>14</v>
      </c>
      <c r="H30" s="20">
        <v>62</v>
      </c>
      <c r="I30" s="21">
        <v>76.98</v>
      </c>
      <c r="J30" s="22">
        <f t="shared" si="0"/>
        <v>69.490000000000009</v>
      </c>
      <c r="K30" s="8">
        <v>1</v>
      </c>
      <c r="L30" s="10" t="s">
        <v>53</v>
      </c>
      <c r="M30" s="8"/>
    </row>
    <row r="31" spans="1:13" ht="69" customHeight="1" x14ac:dyDescent="0.2">
      <c r="A31" s="8">
        <v>28</v>
      </c>
      <c r="B31" s="9" t="s">
        <v>54</v>
      </c>
      <c r="C31" s="9" t="str">
        <f>"方诗怡"</f>
        <v>方诗怡</v>
      </c>
      <c r="D31" s="10" t="str">
        <f>"南通大学"</f>
        <v>南通大学</v>
      </c>
      <c r="E31" s="9" t="s">
        <v>22</v>
      </c>
      <c r="F31" s="9" t="str">
        <f>"医学影像学"</f>
        <v>医学影像学</v>
      </c>
      <c r="G31" s="9" t="s">
        <v>14</v>
      </c>
      <c r="H31" s="20">
        <v>84</v>
      </c>
      <c r="I31" s="21">
        <v>72.8</v>
      </c>
      <c r="J31" s="22">
        <f t="shared" si="0"/>
        <v>78.400000000000006</v>
      </c>
      <c r="K31" s="8">
        <v>1</v>
      </c>
      <c r="L31" s="10" t="s">
        <v>55</v>
      </c>
      <c r="M31" s="8"/>
    </row>
  </sheetData>
  <mergeCells count="16">
    <mergeCell ref="A1:C1"/>
    <mergeCell ref="L20:L22"/>
    <mergeCell ref="L23:L25"/>
    <mergeCell ref="L26:L28"/>
    <mergeCell ref="A2:M2"/>
    <mergeCell ref="L4:L5"/>
    <mergeCell ref="L8:L11"/>
    <mergeCell ref="L13:L14"/>
    <mergeCell ref="L15:L19"/>
    <mergeCell ref="M23:M25"/>
    <mergeCell ref="M26:M28"/>
    <mergeCell ref="M20:M22"/>
    <mergeCell ref="M15:M19"/>
    <mergeCell ref="M13:M14"/>
    <mergeCell ref="M4:M5"/>
    <mergeCell ref="M8:M11"/>
  </mergeCells>
  <phoneticPr fontId="3" type="noConversion"/>
  <pageMargins left="0.31496062992126" right="0.31496062992126" top="0.74803149606299202" bottom="0.55118110236220497" header="0.31496062992126" footer="0.31496062992126"/>
  <pageSetup paperSize="9" orientation="landscape" r:id="rId1"/>
  <ignoredErrors>
    <ignoredError sqref="D23"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拟聘人员名单</vt:lpstr>
      <vt:lpstr>拟聘人员名单!Print_Titles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qyd</dc:creator>
  <cp:lastModifiedBy>User</cp:lastModifiedBy>
  <cp:lastPrinted>2024-07-04T06:57:51Z</cp:lastPrinted>
  <dcterms:created xsi:type="dcterms:W3CDTF">2024-06-24T07:46:00Z</dcterms:created>
  <dcterms:modified xsi:type="dcterms:W3CDTF">2024-07-04T07:18:40Z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F7990345D9A646939E04AFA84C03D413</vt:lpwstr>
  </property>
  <property fmtid="{D5CDD505-2E9C-101B-9397-08002B2CF9AE}" pid="3" name="KSOProductBuildVer">
    <vt:lpwstr>2052-11.8.2.11473</vt:lpwstr>
  </property>
</Properties>
</file>